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PVC\Client Services\1. Human Resource\HR Information\"/>
    </mc:Choice>
  </mc:AlternateContent>
  <xr:revisionPtr revIDLastSave="0" documentId="13_ncr:1_{12DD0969-3059-4C9C-8E83-0FA0368E23B8}" xr6:coauthVersionLast="47" xr6:coauthVersionMax="47" xr10:uidLastSave="{00000000-0000-0000-0000-000000000000}"/>
  <bookViews>
    <workbookView xWindow="-30828" yWindow="-108" windowWidth="30936" windowHeight="16776" xr2:uid="{00000000-000D-0000-FFFF-FFFF00000000}"/>
  </bookViews>
  <sheets>
    <sheet name="FTE Calculations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" l="1"/>
  <c r="G12" i="3" l="1"/>
  <c r="G11" i="3"/>
  <c r="C27" i="3"/>
  <c r="F4" i="3"/>
  <c r="G4" i="3"/>
  <c r="D17" i="3"/>
  <c r="K4" i="3" l="1"/>
  <c r="H4" i="3"/>
  <c r="G13" i="3" s="1"/>
  <c r="G14" i="3" s="1"/>
  <c r="I4" i="3"/>
  <c r="J4" i="3"/>
  <c r="C23" i="3" l="1"/>
  <c r="D28" i="3" s="1"/>
  <c r="D18" i="3"/>
  <c r="D19" i="3" s="1"/>
  <c r="D23" i="3" l="1"/>
  <c r="D27" i="3"/>
  <c r="D29" i="3" s="1"/>
  <c r="D22" i="3"/>
  <c r="D24" i="3" l="1"/>
  <c r="G15" i="3" s="1"/>
  <c r="J15" i="3" s="1"/>
  <c r="G16" i="3" s="1"/>
  <c r="G17" i="3" s="1"/>
  <c r="J17" i="3" s="1"/>
  <c r="D35" i="3" s="1"/>
  <c r="D30" i="3"/>
  <c r="D32" i="3"/>
  <c r="D31" i="3"/>
  <c r="D33" i="3" l="1"/>
  <c r="D37" i="3" s="1"/>
</calcChain>
</file>

<file path=xl/sharedStrings.xml><?xml version="1.0" encoding="utf-8"?>
<sst xmlns="http://schemas.openxmlformats.org/spreadsheetml/2006/main" count="64" uniqueCount="60">
  <si>
    <t>Delivery of one paper including one stream of tutorials</t>
  </si>
  <si>
    <t>enter 0.1 if applicable</t>
  </si>
  <si>
    <t>enter 0.05 if applicable</t>
  </si>
  <si>
    <t>enter 0.025 if applicable</t>
  </si>
  <si>
    <t>enter number of students</t>
  </si>
  <si>
    <t>Duties in addition to those that a lecturer would normally undertake e.g. additional tutotrial streams or lab demonstrating</t>
  </si>
  <si>
    <t xml:space="preserve">Enter actual hours per week </t>
  </si>
  <si>
    <t>To calcuate full year FTE workload (annualised)</t>
  </si>
  <si>
    <t>Development of one totally new paper</t>
  </si>
  <si>
    <t>Total Full Year FTE (annualised)</t>
  </si>
  <si>
    <t>Total Full Year FTE</t>
  </si>
  <si>
    <t>Proportion of full year</t>
  </si>
  <si>
    <t>enter number of weeks</t>
  </si>
  <si>
    <t>Total FTE Appointment</t>
  </si>
  <si>
    <t>To calculate the full year FTE workload to the FTE appropriate to the length of the employment agreement</t>
  </si>
  <si>
    <t>Salary Calculations</t>
  </si>
  <si>
    <t>Total contract salary</t>
  </si>
  <si>
    <t>Notional full time salary</t>
  </si>
  <si>
    <t>FTE for term of contract</t>
  </si>
  <si>
    <t>Total Salary</t>
  </si>
  <si>
    <t>Calculation (hours/weeks)/37.5</t>
  </si>
  <si>
    <t>Start Date</t>
  </si>
  <si>
    <t>End Date</t>
  </si>
  <si>
    <t>No. of Days</t>
  </si>
  <si>
    <t>No. of Weeks</t>
  </si>
  <si>
    <t>No of Years</t>
  </si>
  <si>
    <t>No of Months</t>
  </si>
  <si>
    <t>Contract Dates</t>
  </si>
  <si>
    <t>Super</t>
  </si>
  <si>
    <t>Name of Candidate</t>
  </si>
  <si>
    <t>Select Contract Type</t>
  </si>
  <si>
    <t>ACC Levy</t>
  </si>
  <si>
    <t>Holiday Pay</t>
  </si>
  <si>
    <t>Annual Leave</t>
  </si>
  <si>
    <t>0.0685 accrued per day (25 days / 187.5 hours per year)</t>
  </si>
  <si>
    <t>Annual Leave Accrual</t>
  </si>
  <si>
    <t>Start date</t>
  </si>
  <si>
    <t>Days in contract</t>
  </si>
  <si>
    <t>Total days A/L</t>
  </si>
  <si>
    <t>FTE</t>
  </si>
  <si>
    <t>Hours per day</t>
  </si>
  <si>
    <t>Total Hours A/L</t>
  </si>
  <si>
    <t>FTE AL Calculation days</t>
  </si>
  <si>
    <t>Complete details in yellow highlighted cells - all other cells will calculate</t>
  </si>
  <si>
    <t>Account Code</t>
  </si>
  <si>
    <t>%</t>
  </si>
  <si>
    <t>Position Title</t>
  </si>
  <si>
    <t>Award Grade (see Link below)</t>
  </si>
  <si>
    <t>Enter Full Salary (see Link below)</t>
  </si>
  <si>
    <t>https://www.otago.ac.nz/humanresources/working-at-otago/salaries-and-payments/pay-scales/otago060384.html</t>
  </si>
  <si>
    <t>Enter Start date (dd/mm/yyyy)</t>
  </si>
  <si>
    <t>Enter Finish date (dd/mm/yyyy)</t>
  </si>
  <si>
    <t>Monday to Sunday = week</t>
  </si>
  <si>
    <t>Hourly rate</t>
  </si>
  <si>
    <t>Annual Leave to be added if not taken during period of employment</t>
  </si>
  <si>
    <t>Cost of A/L</t>
  </si>
  <si>
    <t>Full cost of salary including A/L if not taken</t>
  </si>
  <si>
    <t>supervision (per student, Hons, Masters or PhD)</t>
  </si>
  <si>
    <t>Substanital revision of an existing paper or where a new teacher has not taught a specific paper before</t>
  </si>
  <si>
    <t>10GLXX01000000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</si>
</sst>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&quot;$&quot;#,##0.00"/>
    <numFmt numFmtId="166" formatCode="d/mm/yyyy;@"/>
    <numFmt numFmtId="167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Verdana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164" fontId="0" fillId="4" borderId="1" xfId="0" applyNumberFormat="1" applyFill="1" applyBorder="1"/>
    <xf numFmtId="0" fontId="0" fillId="4" borderId="0" xfId="0" applyFill="1" applyAlignment="1">
      <alignment wrapText="1"/>
    </xf>
    <xf numFmtId="0" fontId="1" fillId="4" borderId="1" xfId="0" applyFont="1" applyFill="1" applyBorder="1"/>
    <xf numFmtId="165" fontId="1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166" fontId="5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1" fontId="0" fillId="3" borderId="1" xfId="0" applyNumberFormat="1" applyFill="1" applyBorder="1"/>
    <xf numFmtId="0" fontId="1" fillId="5" borderId="1" xfId="0" applyFont="1" applyFill="1" applyBorder="1"/>
    <xf numFmtId="0" fontId="0" fillId="5" borderId="1" xfId="0" applyFill="1" applyBorder="1"/>
    <xf numFmtId="166" fontId="5" fillId="5" borderId="0" xfId="0" applyNumberFormat="1" applyFont="1" applyFill="1" applyAlignment="1">
      <alignment horizontal="center"/>
    </xf>
    <xf numFmtId="1" fontId="5" fillId="5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0" fillId="4" borderId="0" xfId="0" applyFill="1"/>
    <xf numFmtId="10" fontId="0" fillId="4" borderId="1" xfId="0" applyNumberFormat="1" applyFill="1" applyBorder="1"/>
    <xf numFmtId="9" fontId="0" fillId="4" borderId="1" xfId="0" applyNumberFormat="1" applyFill="1" applyBorder="1"/>
    <xf numFmtId="0" fontId="4" fillId="6" borderId="1" xfId="0" applyFont="1" applyFill="1" applyBorder="1" applyAlignment="1">
      <alignment horizontal="right"/>
    </xf>
    <xf numFmtId="2" fontId="5" fillId="6" borderId="1" xfId="0" applyNumberFormat="1" applyFont="1" applyFill="1" applyBorder="1"/>
    <xf numFmtId="0" fontId="5" fillId="6" borderId="1" xfId="0" applyFont="1" applyFill="1" applyBorder="1"/>
    <xf numFmtId="0" fontId="0" fillId="6" borderId="1" xfId="0" applyFill="1" applyBorder="1"/>
    <xf numFmtId="0" fontId="1" fillId="6" borderId="1" xfId="0" applyFont="1" applyFill="1" applyBorder="1"/>
    <xf numFmtId="14" fontId="0" fillId="6" borderId="1" xfId="0" applyNumberFormat="1" applyFill="1" applyBorder="1"/>
    <xf numFmtId="1" fontId="0" fillId="6" borderId="1" xfId="0" applyNumberFormat="1" applyFill="1" applyBorder="1"/>
    <xf numFmtId="164" fontId="0" fillId="6" borderId="1" xfId="0" applyNumberFormat="1" applyFill="1" applyBorder="1"/>
    <xf numFmtId="0" fontId="0" fillId="7" borderId="1" xfId="0" applyFill="1" applyBorder="1" applyProtection="1">
      <protection locked="0"/>
    </xf>
    <xf numFmtId="165" fontId="0" fillId="7" borderId="1" xfId="0" applyNumberFormat="1" applyFill="1" applyBorder="1" applyProtection="1">
      <protection locked="0"/>
    </xf>
    <xf numFmtId="14" fontId="0" fillId="7" borderId="1" xfId="0" applyNumberFormat="1" applyFill="1" applyBorder="1" applyProtection="1">
      <protection locked="0"/>
    </xf>
    <xf numFmtId="166" fontId="5" fillId="5" borderId="0" xfId="0" applyNumberFormat="1" applyFont="1" applyFill="1" applyAlignment="1">
      <alignment horizontal="left"/>
    </xf>
    <xf numFmtId="0" fontId="1" fillId="0" borderId="0" xfId="0" applyFont="1"/>
    <xf numFmtId="165" fontId="0" fillId="6" borderId="1" xfId="0" applyNumberFormat="1" applyFill="1" applyBorder="1"/>
    <xf numFmtId="2" fontId="0" fillId="6" borderId="1" xfId="0" applyNumberFormat="1" applyFill="1" applyBorder="1"/>
    <xf numFmtId="165" fontId="0" fillId="4" borderId="1" xfId="0" applyNumberFormat="1" applyFill="1" applyBorder="1"/>
    <xf numFmtId="2" fontId="0" fillId="3" borderId="1" xfId="0" applyNumberFormat="1" applyFill="1" applyBorder="1"/>
    <xf numFmtId="1" fontId="0" fillId="2" borderId="1" xfId="0" applyNumberFormat="1" applyFill="1" applyBorder="1"/>
    <xf numFmtId="0" fontId="2" fillId="0" borderId="0" xfId="0" applyFont="1" applyAlignment="1">
      <alignment wrapText="1"/>
    </xf>
    <xf numFmtId="0" fontId="1" fillId="8" borderId="1" xfId="0" applyFont="1" applyFill="1" applyBorder="1" applyAlignment="1">
      <alignment horizontal="left" vertical="top" wrapText="1"/>
    </xf>
    <xf numFmtId="165" fontId="1" fillId="8" borderId="1" xfId="0" applyNumberFormat="1" applyFont="1" applyFill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9" fontId="0" fillId="0" borderId="0" xfId="0" applyNumberFormat="1"/>
    <xf numFmtId="0" fontId="1" fillId="4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7" fillId="7" borderId="5" xfId="3" applyFill="1" applyBorder="1" applyAlignment="1" applyProtection="1">
      <alignment horizontal="center"/>
      <protection locked="0"/>
    </xf>
    <xf numFmtId="167" fontId="0" fillId="2" borderId="1" xfId="0" applyNumberFormat="1" applyFill="1" applyBorder="1"/>
  </cellXfs>
  <cellStyles count="4">
    <cellStyle name="Hyperlink" xfId="3" builtinId="8"/>
    <cellStyle name="Normal" xfId="0" builtinId="0"/>
    <cellStyle name="Normal 2" xfId="1" xr:uid="{BE0C94E9-6492-4D56-B8DB-3EA7CA823AC1}"/>
    <cellStyle name="Normal 4" xfId="2" xr:uid="{1433A274-E974-4A20-BA35-CCD0E810F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tago.ac.nz/humanresources/working-at-otago/salaries-and-payments/pay-scales/otago06038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A369-6E07-44F8-840A-9987B28DA891}">
  <dimension ref="A1:K37"/>
  <sheetViews>
    <sheetView tabSelected="1" topLeftCell="A13" workbookViewId="0">
      <selection activeCell="D19" sqref="D19"/>
    </sheetView>
  </sheetViews>
  <sheetFormatPr defaultRowHeight="14.4" x14ac:dyDescent="0.3"/>
  <cols>
    <col min="1" max="1" width="37" customWidth="1"/>
    <col min="2" max="2" width="29.33203125" customWidth="1"/>
    <col min="3" max="3" width="18.6640625" customWidth="1"/>
    <col min="4" max="4" width="21.44140625" customWidth="1"/>
    <col min="5" max="5" width="20.88671875" customWidth="1"/>
    <col min="6" max="6" width="21.33203125" customWidth="1"/>
    <col min="7" max="7" width="14.6640625" customWidth="1"/>
    <col min="9" max="9" width="21.6640625" bestFit="1" customWidth="1"/>
    <col min="10" max="10" width="13.33203125" customWidth="1"/>
    <col min="11" max="11" width="15" customWidth="1"/>
    <col min="12" max="12" width="8.44140625" customWidth="1"/>
  </cols>
  <sheetData>
    <row r="1" spans="1:11" x14ac:dyDescent="0.3">
      <c r="A1" s="56" t="s">
        <v>43</v>
      </c>
      <c r="B1" s="56"/>
      <c r="C1" s="56"/>
      <c r="D1" s="56"/>
    </row>
    <row r="2" spans="1:11" x14ac:dyDescent="0.3">
      <c r="A2" s="57"/>
      <c r="B2" s="57"/>
      <c r="C2" s="57"/>
      <c r="D2" s="57"/>
    </row>
    <row r="3" spans="1:11" x14ac:dyDescent="0.3">
      <c r="A3" s="21" t="s">
        <v>29</v>
      </c>
      <c r="B3" s="37"/>
      <c r="C3" s="21" t="s">
        <v>46</v>
      </c>
      <c r="D3" s="37"/>
      <c r="F3" s="14" t="s">
        <v>21</v>
      </c>
      <c r="G3" s="14" t="s">
        <v>22</v>
      </c>
      <c r="H3" s="15" t="s">
        <v>23</v>
      </c>
      <c r="I3" s="15" t="s">
        <v>24</v>
      </c>
      <c r="J3" s="15" t="s">
        <v>25</v>
      </c>
      <c r="K3" s="16" t="s">
        <v>26</v>
      </c>
    </row>
    <row r="4" spans="1:11" x14ac:dyDescent="0.3">
      <c r="A4" s="21" t="s">
        <v>47</v>
      </c>
      <c r="B4" s="37"/>
      <c r="C4" s="21" t="s">
        <v>30</v>
      </c>
      <c r="D4" s="37"/>
      <c r="F4" s="17">
        <f>C6</f>
        <v>0</v>
      </c>
      <c r="G4" s="17">
        <f>C7</f>
        <v>0</v>
      </c>
      <c r="H4" s="18">
        <f>G4-F4+1</f>
        <v>1</v>
      </c>
      <c r="I4" s="18">
        <f>(G4-F4)/7</f>
        <v>0</v>
      </c>
      <c r="J4" s="19">
        <f>(G4-F4)/365</f>
        <v>0</v>
      </c>
      <c r="K4" s="19">
        <f>(G4-F4)/365*12</f>
        <v>0</v>
      </c>
    </row>
    <row r="5" spans="1:11" x14ac:dyDescent="0.3">
      <c r="A5" s="21" t="s">
        <v>48</v>
      </c>
      <c r="B5" s="38"/>
      <c r="C5" s="21"/>
      <c r="D5" s="22"/>
      <c r="F5" s="40" t="s">
        <v>52</v>
      </c>
      <c r="G5" s="23"/>
      <c r="H5" s="24"/>
      <c r="I5" s="24"/>
      <c r="J5" s="25"/>
      <c r="K5" s="25"/>
    </row>
    <row r="6" spans="1:11" x14ac:dyDescent="0.3">
      <c r="A6" s="21" t="s">
        <v>27</v>
      </c>
      <c r="B6" s="21" t="s">
        <v>50</v>
      </c>
      <c r="C6" s="39"/>
      <c r="D6" s="22"/>
    </row>
    <row r="7" spans="1:11" x14ac:dyDescent="0.3">
      <c r="A7" s="22"/>
      <c r="B7" s="21" t="s">
        <v>51</v>
      </c>
      <c r="C7" s="39"/>
      <c r="D7" s="22"/>
    </row>
    <row r="8" spans="1:11" x14ac:dyDescent="0.3">
      <c r="A8" s="21" t="s">
        <v>44</v>
      </c>
      <c r="B8" s="37" t="s">
        <v>59</v>
      </c>
      <c r="C8" s="37"/>
      <c r="D8" s="22"/>
      <c r="F8" s="55" t="s">
        <v>35</v>
      </c>
      <c r="G8" s="55"/>
      <c r="H8" s="55"/>
      <c r="I8" s="55"/>
      <c r="J8" s="55"/>
    </row>
    <row r="9" spans="1:11" x14ac:dyDescent="0.3">
      <c r="A9" s="21" t="s">
        <v>44</v>
      </c>
      <c r="B9" s="37"/>
      <c r="C9" s="37" t="s">
        <v>45</v>
      </c>
      <c r="D9" s="22"/>
      <c r="F9" s="29" t="s">
        <v>33</v>
      </c>
      <c r="G9" s="54" t="s">
        <v>34</v>
      </c>
      <c r="H9" s="54"/>
      <c r="I9" s="54"/>
      <c r="J9" s="54"/>
    </row>
    <row r="10" spans="1:11" x14ac:dyDescent="0.3">
      <c r="A10" s="21" t="s">
        <v>44</v>
      </c>
      <c r="B10" s="37"/>
      <c r="C10" s="37" t="s">
        <v>45</v>
      </c>
      <c r="D10" s="22"/>
      <c r="F10" s="29"/>
      <c r="G10" s="30"/>
      <c r="H10" s="31"/>
      <c r="I10" s="31"/>
      <c r="J10" s="32"/>
    </row>
    <row r="11" spans="1:11" x14ac:dyDescent="0.3">
      <c r="A11" s="63" t="s">
        <v>49</v>
      </c>
      <c r="B11" s="63"/>
      <c r="C11" s="63"/>
      <c r="D11" s="63"/>
      <c r="F11" s="33" t="s">
        <v>36</v>
      </c>
      <c r="G11" s="34">
        <f>C6</f>
        <v>0</v>
      </c>
      <c r="H11" s="32"/>
      <c r="I11" s="35"/>
      <c r="J11" s="32"/>
    </row>
    <row r="12" spans="1:11" x14ac:dyDescent="0.3">
      <c r="F12" s="33" t="s">
        <v>22</v>
      </c>
      <c r="G12" s="34">
        <f>C7</f>
        <v>0</v>
      </c>
      <c r="H12" s="32"/>
      <c r="I12" s="32"/>
      <c r="J12" s="32"/>
    </row>
    <row r="13" spans="1:11" x14ac:dyDescent="0.3">
      <c r="A13" s="59" t="s">
        <v>7</v>
      </c>
      <c r="B13" s="59"/>
      <c r="C13" s="59"/>
      <c r="D13" s="59"/>
      <c r="F13" s="33" t="s">
        <v>37</v>
      </c>
      <c r="G13" s="35">
        <f>H4</f>
        <v>1</v>
      </c>
      <c r="H13" s="32"/>
      <c r="I13" s="32"/>
      <c r="J13" s="32"/>
    </row>
    <row r="14" spans="1:11" ht="28.8" x14ac:dyDescent="0.3">
      <c r="A14" s="2" t="s">
        <v>0</v>
      </c>
      <c r="B14" s="60" t="s">
        <v>1</v>
      </c>
      <c r="C14" s="61"/>
      <c r="D14" s="37"/>
      <c r="F14" s="33" t="s">
        <v>38</v>
      </c>
      <c r="G14" s="32">
        <f>G13*0.0685</f>
        <v>6.8500000000000005E-2</v>
      </c>
      <c r="H14" s="32"/>
      <c r="I14" s="32"/>
      <c r="J14" s="32"/>
    </row>
    <row r="15" spans="1:11" x14ac:dyDescent="0.3">
      <c r="A15" s="2" t="s">
        <v>8</v>
      </c>
      <c r="B15" s="60" t="s">
        <v>2</v>
      </c>
      <c r="C15" s="61"/>
      <c r="D15" s="37"/>
      <c r="F15" s="33" t="s">
        <v>39</v>
      </c>
      <c r="G15" s="36" t="e">
        <f>D24</f>
        <v>#DIV/0!</v>
      </c>
      <c r="H15" s="32"/>
      <c r="I15" s="33" t="s">
        <v>42</v>
      </c>
      <c r="J15" s="43" t="e">
        <f>G15*37.5</f>
        <v>#DIV/0!</v>
      </c>
    </row>
    <row r="16" spans="1:11" ht="43.2" x14ac:dyDescent="0.3">
      <c r="A16" s="2" t="s">
        <v>58</v>
      </c>
      <c r="B16" s="60" t="s">
        <v>3</v>
      </c>
      <c r="C16" s="61"/>
      <c r="D16" s="37"/>
      <c r="F16" s="33" t="s">
        <v>40</v>
      </c>
      <c r="G16" s="43" t="e">
        <f>J15/5</f>
        <v>#DIV/0!</v>
      </c>
      <c r="H16" s="32"/>
      <c r="I16" s="33" t="s">
        <v>53</v>
      </c>
      <c r="J16" s="42">
        <f>B5/365*7/37.5</f>
        <v>0</v>
      </c>
    </row>
    <row r="17" spans="1:10" ht="28.8" x14ac:dyDescent="0.3">
      <c r="A17" s="2" t="s">
        <v>57</v>
      </c>
      <c r="B17" s="3" t="s">
        <v>4</v>
      </c>
      <c r="C17" s="37"/>
      <c r="D17" s="46">
        <f>SUM(C17*0.025)</f>
        <v>0</v>
      </c>
      <c r="F17" s="33" t="s">
        <v>41</v>
      </c>
      <c r="G17" s="43" t="e">
        <f>G14*G16</f>
        <v>#DIV/0!</v>
      </c>
      <c r="H17" s="32"/>
      <c r="I17" s="33" t="s">
        <v>55</v>
      </c>
      <c r="J17" s="42" t="e">
        <f>J16*G17</f>
        <v>#DIV/0!</v>
      </c>
    </row>
    <row r="18" spans="1:10" ht="43.2" x14ac:dyDescent="0.3">
      <c r="A18" s="2" t="s">
        <v>5</v>
      </c>
      <c r="B18" s="3" t="s">
        <v>6</v>
      </c>
      <c r="C18" s="37"/>
      <c r="D18" s="64" t="e">
        <f>(C18/I4)/37.5</f>
        <v>#DIV/0!</v>
      </c>
      <c r="E18" s="47" t="s">
        <v>20</v>
      </c>
    </row>
    <row r="19" spans="1:10" x14ac:dyDescent="0.3">
      <c r="A19" s="2"/>
      <c r="B19" s="4" t="s">
        <v>9</v>
      </c>
      <c r="C19" s="4"/>
      <c r="D19" s="50" t="e">
        <f>SUM(D14:D18)</f>
        <v>#DIV/0!</v>
      </c>
    </row>
    <row r="20" spans="1:10" x14ac:dyDescent="0.3">
      <c r="A20" s="1"/>
      <c r="F20" s="41"/>
    </row>
    <row r="21" spans="1:10" x14ac:dyDescent="0.3">
      <c r="A21" s="62" t="s">
        <v>14</v>
      </c>
      <c r="B21" s="62"/>
      <c r="C21" s="62"/>
      <c r="D21" s="62"/>
    </row>
    <row r="22" spans="1:10" x14ac:dyDescent="0.3">
      <c r="A22" s="5" t="s">
        <v>10</v>
      </c>
      <c r="B22" s="6"/>
      <c r="C22" s="6"/>
      <c r="D22" s="45" t="e">
        <f>D19</f>
        <v>#DIV/0!</v>
      </c>
    </row>
    <row r="23" spans="1:10" ht="30" customHeight="1" x14ac:dyDescent="0.3">
      <c r="A23" s="5" t="s">
        <v>11</v>
      </c>
      <c r="B23" s="6" t="s">
        <v>12</v>
      </c>
      <c r="C23" s="20">
        <f>I4</f>
        <v>0</v>
      </c>
      <c r="D23" s="45">
        <f>SUM(C23)/52</f>
        <v>0</v>
      </c>
    </row>
    <row r="24" spans="1:10" ht="30" customHeight="1" x14ac:dyDescent="0.3">
      <c r="A24" s="5"/>
      <c r="B24" s="7" t="s">
        <v>13</v>
      </c>
      <c r="C24" s="6"/>
      <c r="D24" s="51" t="e">
        <f>SUM(D22/D23)</f>
        <v>#DIV/0!</v>
      </c>
    </row>
    <row r="25" spans="1:10" x14ac:dyDescent="0.3">
      <c r="A25" s="1"/>
    </row>
    <row r="26" spans="1:10" x14ac:dyDescent="0.3">
      <c r="A26" s="58" t="s">
        <v>15</v>
      </c>
      <c r="B26" s="58"/>
      <c r="C26" s="58"/>
      <c r="D26" s="58"/>
    </row>
    <row r="27" spans="1:10" x14ac:dyDescent="0.3">
      <c r="A27" s="8" t="s">
        <v>16</v>
      </c>
      <c r="B27" s="9"/>
      <c r="C27" s="44">
        <f>B5</f>
        <v>0</v>
      </c>
      <c r="D27" s="44" t="e">
        <f>SUM(C27*D19)</f>
        <v>#DIV/0!</v>
      </c>
    </row>
    <row r="28" spans="1:10" x14ac:dyDescent="0.3">
      <c r="A28" s="8" t="s">
        <v>17</v>
      </c>
      <c r="B28" s="9"/>
      <c r="C28" s="9"/>
      <c r="D28" s="44">
        <f>SUM(C27)*C23/52</f>
        <v>0</v>
      </c>
    </row>
    <row r="29" spans="1:10" x14ac:dyDescent="0.3">
      <c r="A29" s="8" t="s">
        <v>18</v>
      </c>
      <c r="B29" s="9"/>
      <c r="C29" s="9"/>
      <c r="D29" s="10" t="e">
        <f>SUM(D27)/D28</f>
        <v>#DIV/0!</v>
      </c>
    </row>
    <row r="30" spans="1:10" x14ac:dyDescent="0.3">
      <c r="A30" s="9"/>
      <c r="B30" s="8" t="s">
        <v>32</v>
      </c>
      <c r="C30" s="28">
        <v>0.1</v>
      </c>
      <c r="D30" s="44" t="e">
        <f>SUM(D27)*C30</f>
        <v>#DIV/0!</v>
      </c>
    </row>
    <row r="31" spans="1:10" x14ac:dyDescent="0.3">
      <c r="A31" s="26"/>
      <c r="B31" s="8" t="s">
        <v>31</v>
      </c>
      <c r="C31" s="27">
        <v>5.1999999999999998E-3</v>
      </c>
      <c r="D31" s="44" t="e">
        <f>D27*C31</f>
        <v>#DIV/0!</v>
      </c>
    </row>
    <row r="32" spans="1:10" x14ac:dyDescent="0.3">
      <c r="A32" s="26"/>
      <c r="B32" s="8" t="s">
        <v>28</v>
      </c>
      <c r="C32" s="27">
        <v>6.7500000000000004E-2</v>
      </c>
      <c r="D32" s="44" t="e">
        <f>D27*C32</f>
        <v>#DIV/0!</v>
      </c>
      <c r="F32" s="52">
        <v>0.03</v>
      </c>
    </row>
    <row r="33" spans="1:4" x14ac:dyDescent="0.3">
      <c r="A33" s="11"/>
      <c r="B33" s="12" t="s">
        <v>19</v>
      </c>
      <c r="C33" s="12"/>
      <c r="D33" s="13" t="e">
        <f>SUM(D27,D30,D31,D32)</f>
        <v>#DIV/0!</v>
      </c>
    </row>
    <row r="34" spans="1:4" x14ac:dyDescent="0.3">
      <c r="A34" s="1"/>
    </row>
    <row r="35" spans="1:4" ht="30" customHeight="1" x14ac:dyDescent="0.3">
      <c r="A35" s="1"/>
      <c r="B35" s="53" t="s">
        <v>54</v>
      </c>
      <c r="C35" s="53"/>
      <c r="D35" s="44" t="e">
        <f>J17</f>
        <v>#DIV/0!</v>
      </c>
    </row>
    <row r="36" spans="1:4" x14ac:dyDescent="0.3">
      <c r="A36" s="1"/>
    </row>
    <row r="37" spans="1:4" ht="42" customHeight="1" x14ac:dyDescent="0.3">
      <c r="C37" s="48" t="s">
        <v>56</v>
      </c>
      <c r="D37" s="49" t="e">
        <f>D35+D33</f>
        <v>#DIV/0!</v>
      </c>
    </row>
  </sheetData>
  <sheetProtection selectLockedCells="1"/>
  <mergeCells count="11">
    <mergeCell ref="B35:C35"/>
    <mergeCell ref="G9:J9"/>
    <mergeCell ref="F8:J8"/>
    <mergeCell ref="A1:D2"/>
    <mergeCell ref="A26:D26"/>
    <mergeCell ref="A13:D13"/>
    <mergeCell ref="B14:C14"/>
    <mergeCell ref="B15:C15"/>
    <mergeCell ref="B16:C16"/>
    <mergeCell ref="A21:D21"/>
    <mergeCell ref="A11:D11"/>
  </mergeCells>
  <dataValidations count="2">
    <dataValidation type="list" allowBlank="1" showInputMessage="1" showErrorMessage="1" sqref="J19" xr:uid="{947DA7AA-E577-468F-82F2-590D5FC6DE65}">
      <formula1>"Permanent,Fixed Term,Casual"</formula1>
    </dataValidation>
    <dataValidation type="list" allowBlank="1" showInputMessage="1" showErrorMessage="1" sqref="D4" xr:uid="{25850C2E-8747-4503-844D-A336AC1676CC}">
      <formula1>"Permanent,Fixed Term, Casual"</formula1>
    </dataValidation>
  </dataValidations>
  <hyperlinks>
    <hyperlink ref="A11" r:id="rId1" xr:uid="{37E7D39D-9CF9-4E74-B13B-D6BEE595F003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1200" r:id="rId2"/>
  <ignoredErrors>
    <ignoredError sqref="C23 C27" unlockedFormula="1"/>
    <ignoredError sqref="D19 D3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FTE Calculations </vt:lpstr>
    </vt:vector>
  </TitlesOfParts>
  <Company>University of Otago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Tustin</dc:creator>
  <cp:lastModifiedBy>Kath McGilbert</cp:lastModifiedBy>
  <cp:lastPrinted>2023-02-07T23:13:20Z</cp:lastPrinted>
  <dcterms:created xsi:type="dcterms:W3CDTF">2021-06-29T04:55:38Z</dcterms:created>
  <dcterms:modified xsi:type="dcterms:W3CDTF">2024-09-24T21:26:51Z</dcterms:modified>
</cp:coreProperties>
</file>